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l_noureddine.law\Desktop\"/>
    </mc:Choice>
  </mc:AlternateContent>
  <xr:revisionPtr revIDLastSave="0" documentId="8_{BB115203-5863-4827-BADB-268ABF947A9E}" xr6:coauthVersionLast="36" xr6:coauthVersionMax="36" xr10:uidLastSave="{00000000-0000-0000-0000-000000000000}"/>
  <bookViews>
    <workbookView xWindow="0" yWindow="0" windowWidth="19200" windowHeight="9345" xr2:uid="{9A9148A2-D06D-4677-B344-93A18F278371}"/>
  </bookViews>
  <sheets>
    <sheet name="Spielfilm Drehbuch" sheetId="5" r:id="rId1"/>
    <sheet name="Spielfilm Regie" sheetId="3" r:id="rId2"/>
    <sheet name="Dokumentarfilm Drehvorlage" sheetId="4" r:id="rId3"/>
    <sheet name="Dokumentarfilm Regie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9" l="1"/>
  <c r="A10" i="4"/>
  <c r="F9" i="9" l="1"/>
  <c r="E9" i="9"/>
  <c r="F9" i="4"/>
  <c r="E9" i="4"/>
  <c r="J9" i="9" l="1"/>
  <c r="J9" i="4"/>
  <c r="A8" i="5"/>
  <c r="A9" i="3"/>
  <c r="D16" i="3" l="1"/>
  <c r="C16" i="3"/>
  <c r="G16" i="3" l="1"/>
  <c r="D18" i="3"/>
  <c r="C18" i="3"/>
</calcChain>
</file>

<file path=xl/sharedStrings.xml><?xml version="1.0" encoding="utf-8"?>
<sst xmlns="http://schemas.openxmlformats.org/spreadsheetml/2006/main" count="178" uniqueCount="114">
  <si>
    <t>Drehbuch Spielfilm</t>
  </si>
  <si>
    <t>Legende</t>
  </si>
  <si>
    <t>Honorar gemäss Vertrag (in rot umrandetes Feld einfügen):</t>
  </si>
  <si>
    <t>angemessene Vergütung</t>
  </si>
  <si>
    <t>unter der vom ARF/FDS empfohlenen Vergütung</t>
  </si>
  <si>
    <r>
      <t xml:space="preserve">Verfügt Autor:in über </t>
    </r>
    <r>
      <rPr>
        <sz val="11"/>
        <color theme="1"/>
        <rFont val="Calibri"/>
        <family val="2"/>
        <scheme val="minor"/>
      </rPr>
      <t>(mit Ja oder Nein beantworten)</t>
    </r>
  </si>
  <si>
    <t>Ja / Nein</t>
  </si>
  <si>
    <t>unter der von IG/GARP/FSP empfohlenen Vergütung</t>
  </si>
  <si>
    <t>Erfahrung (bereits mehrere verfilmte Drehbücher geschrieben)?</t>
  </si>
  <si>
    <t>Mindesthonorar Empfehlung ARF/FDS/IG/GARP/FSP</t>
  </si>
  <si>
    <t>Verhandlungsempfehlung ARF/FDS</t>
  </si>
  <si>
    <t>Regie Spielfilm</t>
  </si>
  <si>
    <t>Lohn gemäss Vertrag (in rot umrandetes Feld einfügen):</t>
  </si>
  <si>
    <t>Filmbudget (in rot umrandetes Feld einfügen):</t>
  </si>
  <si>
    <r>
      <rPr>
        <b/>
        <sz val="11"/>
        <color theme="1"/>
        <rFont val="Calibri"/>
        <family val="2"/>
        <scheme val="minor"/>
      </rPr>
      <t>Verfügt Regisseur:in über</t>
    </r>
    <r>
      <rPr>
        <sz val="11"/>
        <color theme="1"/>
        <rFont val="Calibri"/>
        <family val="2"/>
        <scheme val="minor"/>
      </rPr>
      <t xml:space="preserve"> (mit Ja oder Nein beantworten)</t>
    </r>
  </si>
  <si>
    <t>Erfahrung (bereits mehrere Langfilme realisiert)?</t>
  </si>
  <si>
    <t>Renommee (Auszeichnungen, Festivals, Boxoffice, etc.)?</t>
  </si>
  <si>
    <t>Mindestlohn</t>
  </si>
  <si>
    <t>angemessener Lohn</t>
  </si>
  <si>
    <t>von</t>
  </si>
  <si>
    <t>bis</t>
  </si>
  <si>
    <t>Empfehlung ARF/FDS</t>
  </si>
  <si>
    <t>(pro Woche)</t>
  </si>
  <si>
    <t>Mit dem Lohn gemäss Vertrag bezahlte Arbeitswochen</t>
  </si>
  <si>
    <t xml:space="preserve">Ist es realistisch, dass die Regie all ihre Arbeiten in </t>
  </si>
  <si>
    <t>Wochen erledigen kann?</t>
  </si>
  <si>
    <t>Empfehlung IG/GARP/FSP</t>
  </si>
  <si>
    <t>(2.5% vom Budget)</t>
  </si>
  <si>
    <t>(4% vom Budget)</t>
  </si>
  <si>
    <t>Mit dem Honorar bezahlte Wochen</t>
  </si>
  <si>
    <t xml:space="preserve">Ist es realistisch, dass Autor:in alle Arbeiten in </t>
  </si>
  <si>
    <t>Aufwand wird eher angemessen vergütet</t>
  </si>
  <si>
    <r>
      <t>Aufwand wi</t>
    </r>
    <r>
      <rPr>
        <sz val="11"/>
        <rFont val="Calibri"/>
        <family val="2"/>
        <scheme val="minor"/>
      </rPr>
      <t>rd höchstwahrscheinlich/eher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nicht</t>
    </r>
    <r>
      <rPr>
        <sz val="11"/>
        <color theme="1"/>
        <rFont val="Calibri"/>
        <family val="2"/>
        <scheme val="minor"/>
      </rPr>
      <t xml:space="preserve"> angemessen vergütet</t>
    </r>
  </si>
  <si>
    <r>
      <t xml:space="preserve">Aufwand wird </t>
    </r>
    <r>
      <rPr>
        <i/>
        <sz val="11"/>
        <color theme="1"/>
        <rFont val="Calibri"/>
        <family val="2"/>
        <scheme val="minor"/>
      </rPr>
      <t xml:space="preserve">sicher nicht </t>
    </r>
    <r>
      <rPr>
        <sz val="11"/>
        <color theme="1"/>
        <rFont val="Calibri"/>
        <family val="2"/>
        <scheme val="minor"/>
      </rPr>
      <t>angemessen vergütet</t>
    </r>
  </si>
  <si>
    <t>Keine Empfehlung von GARP/FSP/IG</t>
  </si>
  <si>
    <t>Regie Dokumentarfilm</t>
  </si>
  <si>
    <r>
      <t>Verfügt Regisseur:in über</t>
    </r>
    <r>
      <rPr>
        <sz val="11"/>
        <color theme="1"/>
        <rFont val="Calibri"/>
        <family val="2"/>
        <scheme val="minor"/>
      </rPr>
      <t xml:space="preserve"> (mit Ja oder Nein beantworten)</t>
    </r>
  </si>
  <si>
    <t>Verantwortung über ein hohes Budget?</t>
  </si>
  <si>
    <t>Mit dem Lohn bezahlte Wochen</t>
  </si>
  <si>
    <t xml:space="preserve">Ist es realistisch, dass Regisseur:in alle Arbeiten in </t>
  </si>
  <si>
    <t>Wie gross ist der geschätzte Aufwand für die Regie des zu fördernden Films (wenig aufwändig/mittelaufwändig/sehr aufwändig)?</t>
  </si>
  <si>
    <t>Wie gross ist der geschätzte Aufwand für die Drehvorlage des zu fördernden Films (wenig aufwändig/mittelaufwändig/sehr aufwändig)?</t>
  </si>
  <si>
    <t>Gemäss Studien ARF/FDS 2021 beträgt der durchschnittliche Aufwand für einen Kino-Spielfilm 75 Wochen</t>
  </si>
  <si>
    <t>Gemäss aggregierter Zahlen aus beiden Studien ARF/FDS 2020 und 2021 liegt der Entwicklungsaufwand für die meisten Dokumentarfilme zwischen 90 Tagen (18 Wochen ) und 363 Tagen (67 Wochen). Der Median liegt bei 186 Tagen (38 Wochen)</t>
  </si>
  <si>
    <r>
      <t xml:space="preserve">Lohn gemäss Vertrag </t>
    </r>
    <r>
      <rPr>
        <sz val="11"/>
        <color theme="1"/>
        <rFont val="Calibri"/>
        <family val="2"/>
        <scheme val="minor"/>
      </rPr>
      <t>(in rot umrandetes Feld einfügen):</t>
    </r>
  </si>
  <si>
    <r>
      <t xml:space="preserve">Honorar gemäss Vertrag </t>
    </r>
    <r>
      <rPr>
        <sz val="11"/>
        <color theme="1"/>
        <rFont val="Calibri"/>
        <family val="2"/>
        <scheme val="minor"/>
      </rPr>
      <t>(in rot umrandetes Feld einfügen)</t>
    </r>
  </si>
  <si>
    <t>Gemäss aggregierter Zahlen aus beiden Studien ARF/FDS 2020 und 2021 liegt der Entwicklungsaufwand für die meisten Dokumentarfilme zwischen zwischen 214 Tagen (43 Wochen) und 490 Tagen (98 Wochen). Der Median liegt bei 279 Tagen (56 Wochen)</t>
  </si>
  <si>
    <t>angemessenes Wochenhonorar</t>
  </si>
  <si>
    <t>angemessener Wochenlohn</t>
  </si>
  <si>
    <t>Hier unten ausfüllen</t>
  </si>
  <si>
    <r>
      <rPr>
        <sz val="11"/>
        <color theme="1"/>
        <rFont val="Calibri"/>
        <family val="2"/>
      </rPr>
      <t>→</t>
    </r>
    <r>
      <rPr>
        <sz val="8.9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Orientierung für mittelaufwändige Dokumentarfilme: Löhne, die 279 Tage (56 Wochen) oder mehr Aufwand vergüten, sind eher angemessen.</t>
    </r>
  </si>
  <si>
    <t>→ Orientierung für sehr aufwändige Dokumentarfilme: Löhne, die 490 Tage (98 Wochen) oder mehr Aufwand vergüten, sind eher angemessen; Löhne, die weniger als 279 Tage (56 Wochen) Aufwand vergüten, sind sicher nicht angemessen.</t>
  </si>
  <si>
    <t xml:space="preserve">→ Orientierung für wenig aufwändige Dokumentarfilme: Löhne, die weniger als 214 Tage (43 Wochen) Aufwand vergüten, sind sicher nicht angemessen. </t>
  </si>
  <si>
    <t>→ Orientierung für sehr aufwändige Dokumentarfilme: Honorare, die 336 Tage (67 Wochen) oder mehr vergüten, sind eher angemessen. Honorare, die weniger als 186 Tage (38 Wochen) vergüten, sind sicher nicht angemessen.</t>
  </si>
  <si>
    <t>→ Orientierung für mittelaufwändige Dokumentarfilme:  Honorare, die 186 Tage (38 Wochen) oder mehr Aufwand vergüten, sind eher angemessen.</t>
  </si>
  <si>
    <t>→ Orientierung für wenig aufwändige Dokumentarfilme: Honorare, die weniger als 90 Tage (18 Wochen) Aufwand vergüten, sind sicher nicht angemessen.</t>
  </si>
  <si>
    <t>Drehvorlage (Entwicklung) Dokumentarfilm</t>
  </si>
  <si>
    <t>Kategorie</t>
  </si>
  <si>
    <t xml:space="preserve"> Lohnspanne (CHF) </t>
  </si>
  <si>
    <t>von CHF 2'000.- pro Woche</t>
  </si>
  <si>
    <t>bis CHF 2'500.- pro Woche</t>
  </si>
  <si>
    <t>vergütete Tage / Wochen</t>
  </si>
  <si>
    <t>Einschätzung</t>
  </si>
  <si>
    <t>wenig aufwändig</t>
  </si>
  <si>
    <t>mittelaufwändig</t>
  </si>
  <si>
    <t>sehr aufwändig</t>
  </si>
  <si>
    <t>bis CHF 85'400.-</t>
  </si>
  <si>
    <t xml:space="preserve">bis CHF 106'750 .-         </t>
  </si>
  <si>
    <t>ab CHF 85'600.-</t>
  </si>
  <si>
    <t>ab CHF 107'000.-</t>
  </si>
  <si>
    <t>weniger als 214 Tage (43 Wochen) werden vergütet</t>
  </si>
  <si>
    <t>Aufwand wird sicher nicht angemessen vergütet</t>
  </si>
  <si>
    <t>Aufwand wird höchstwahrscheinlich/eher nicht angemessen vergütet</t>
  </si>
  <si>
    <t>bis CHF 106'750.-</t>
  </si>
  <si>
    <t>ab CHF 111'400.-</t>
  </si>
  <si>
    <t>ab CHF 139'250.-</t>
  </si>
  <si>
    <t>ab CHF 111'600.-</t>
  </si>
  <si>
    <t>ab CHF 139'500.-</t>
  </si>
  <si>
    <t>bis CHF 111'400.-</t>
  </si>
  <si>
    <t>bis CHF 139'250.-</t>
  </si>
  <si>
    <t>ab CHF 196'000.-</t>
  </si>
  <si>
    <t>ab CHF 245'000.-</t>
  </si>
  <si>
    <t>ab CHF 196'200.-</t>
  </si>
  <si>
    <t>ab CHF 245'250.-</t>
  </si>
  <si>
    <t>zwischen 214 Tagen (43 Wochen) und 279 Tagen (55 Wochen) werden vergütet</t>
  </si>
  <si>
    <t>ab 279 Tagen (56 Wochen) werden vergütet</t>
  </si>
  <si>
    <t>490 Tage (98 Wochen) werden vergütet</t>
  </si>
  <si>
    <t>bis 279 Tage werden vergütet (56 Wochen)</t>
  </si>
  <si>
    <t>bis 214 Tage  (43 Wochen) werden vergütet</t>
  </si>
  <si>
    <t>zwischen 279 Tagen (56 Wochen) und 490 Tagen (98 Wochen) werden vergütet</t>
  </si>
  <si>
    <t>Mehr als 214 Tage (43 Wochen) werden vergütet.</t>
  </si>
  <si>
    <t xml:space="preserve"> Honorarspanne (CHF) </t>
  </si>
  <si>
    <t>bis zu CHF 35'800.-</t>
  </si>
  <si>
    <t>bis CHF 44'750.-</t>
  </si>
  <si>
    <t>Weniger als 90 Tage (18 Wochen) werden vergütet.</t>
  </si>
  <si>
    <t>ab CHF 45'000.-</t>
  </si>
  <si>
    <t>Mehr als 90 Tage (18 Wochen) werden vergütet.</t>
  </si>
  <si>
    <t>bis zu CHF 44'750.-</t>
  </si>
  <si>
    <t>ab CHF 36'000.-</t>
  </si>
  <si>
    <t>zwischen 90 Tagen (18 Wochen) und 186 Tagen (37 Wochen) werden bezahlt.</t>
  </si>
  <si>
    <t>ab CHF 74'200.-</t>
  </si>
  <si>
    <t>ab CHF 92'750.-.</t>
  </si>
  <si>
    <t>ab CHF 74'400.-</t>
  </si>
  <si>
    <t>ab CHF 93'000.-</t>
  </si>
  <si>
    <t>bis zu CHF 74'200.-</t>
  </si>
  <si>
    <t>bis zu CHF 92'750.-</t>
  </si>
  <si>
    <t>Weniger als 186 Tage sind vergütet (37 Wochen)</t>
  </si>
  <si>
    <t>zwischen 186 Tagen (38 Wochen) und 336 Tagen (67 Wochen) werden vergütet.</t>
  </si>
  <si>
    <t>ab CHF 167'750.-</t>
  </si>
  <si>
    <t>ab CHF 168'000.-</t>
  </si>
  <si>
    <t>mehr als 186  Tagen (38 Wochen) werden vergütet</t>
  </si>
  <si>
    <t>ab CHF 134'200.-</t>
  </si>
  <si>
    <t>ab CHF 134'400.-</t>
  </si>
  <si>
    <t>mehr als 336 Tage (67 Wochen) werden vergütet.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</si>
</sst>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#,##0_ ;\-#,##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ptos"/>
    </font>
    <font>
      <b/>
      <sz val="12"/>
      <color rgb="FF000000"/>
      <name val="Arial"/>
      <family val="2"/>
    </font>
    <font>
      <b/>
      <sz val="12"/>
      <color theme="1"/>
      <name val="Aptos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8.9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</patternFill>
    </fill>
    <fill>
      <patternFill patternType="solid">
        <fgColor rgb="FFED7D3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C00000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rgb="FFC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6" borderId="0" applyNumberFormat="0" applyBorder="0" applyAlignment="0" applyProtection="0"/>
  </cellStyleXfs>
  <cellXfs count="179">
    <xf numFmtId="0" fontId="0" fillId="0" borderId="0" xfId="0"/>
    <xf numFmtId="10" fontId="0" fillId="0" borderId="0" xfId="0" applyNumberFormat="1"/>
    <xf numFmtId="9" fontId="0" fillId="0" borderId="0" xfId="0" applyNumberFormat="1"/>
    <xf numFmtId="44" fontId="0" fillId="0" borderId="0" xfId="1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2" fillId="0" borderId="6" xfId="0" applyFont="1" applyBorder="1"/>
    <xf numFmtId="44" fontId="0" fillId="0" borderId="1" xfId="1" applyFont="1" applyFill="1" applyBorder="1"/>
    <xf numFmtId="0" fontId="0" fillId="0" borderId="10" xfId="0" applyBorder="1"/>
    <xf numFmtId="44" fontId="0" fillId="0" borderId="0" xfId="1" applyFont="1" applyFill="1" applyBorder="1"/>
    <xf numFmtId="44" fontId="0" fillId="0" borderId="0" xfId="1" applyFont="1" applyBorder="1"/>
    <xf numFmtId="0" fontId="4" fillId="0" borderId="0" xfId="0" applyFont="1"/>
    <xf numFmtId="44" fontId="0" fillId="0" borderId="6" xfId="1" applyFont="1" applyBorder="1"/>
    <xf numFmtId="164" fontId="0" fillId="0" borderId="17" xfId="1" applyNumberFormat="1" applyFont="1" applyBorder="1"/>
    <xf numFmtId="164" fontId="0" fillId="0" borderId="18" xfId="1" applyNumberFormat="1" applyFont="1" applyBorder="1"/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left" indent="1"/>
    </xf>
    <xf numFmtId="0" fontId="0" fillId="0" borderId="0" xfId="0" applyProtection="1">
      <protection locked="0"/>
    </xf>
    <xf numFmtId="0" fontId="0" fillId="0" borderId="29" xfId="0" applyBorder="1"/>
    <xf numFmtId="0" fontId="0" fillId="0" borderId="31" xfId="0" applyBorder="1"/>
    <xf numFmtId="0" fontId="0" fillId="0" borderId="1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28" xfId="0" applyBorder="1" applyAlignment="1">
      <alignment horizontal="left" indent="1"/>
    </xf>
    <xf numFmtId="0" fontId="0" fillId="0" borderId="34" xfId="0" applyBorder="1"/>
    <xf numFmtId="0" fontId="0" fillId="3" borderId="35" xfId="0" applyFill="1" applyBorder="1"/>
    <xf numFmtId="0" fontId="0" fillId="2" borderId="35" xfId="0" applyFill="1" applyBorder="1"/>
    <xf numFmtId="0" fontId="0" fillId="4" borderId="36" xfId="0" applyFill="1" applyBorder="1"/>
    <xf numFmtId="0" fontId="2" fillId="0" borderId="0" xfId="0" applyFont="1"/>
    <xf numFmtId="164" fontId="0" fillId="0" borderId="7" xfId="1" applyNumberFormat="1" applyFont="1" applyBorder="1" applyAlignment="1">
      <alignment horizontal="center"/>
    </xf>
    <xf numFmtId="164" fontId="0" fillId="0" borderId="16" xfId="1" applyNumberFormat="1" applyFont="1" applyBorder="1" applyAlignment="1">
      <alignment horizontal="center"/>
    </xf>
    <xf numFmtId="0" fontId="0" fillId="0" borderId="39" xfId="0" applyBorder="1" applyProtection="1">
      <protection locked="0"/>
    </xf>
    <xf numFmtId="164" fontId="16" fillId="0" borderId="12" xfId="0" applyNumberFormat="1" applyFont="1" applyBorder="1" applyAlignment="1">
      <alignment horizontal="center"/>
    </xf>
    <xf numFmtId="0" fontId="16" fillId="0" borderId="11" xfId="0" applyFont="1" applyBorder="1"/>
    <xf numFmtId="0" fontId="2" fillId="0" borderId="1" xfId="0" applyFont="1" applyBorder="1" applyAlignment="1" applyProtection="1">
      <alignment horizontal="center" vertical="center"/>
    </xf>
    <xf numFmtId="0" fontId="0" fillId="0" borderId="1" xfId="0" applyBorder="1" applyProtection="1"/>
    <xf numFmtId="0" fontId="2" fillId="0" borderId="1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0" fontId="0" fillId="0" borderId="17" xfId="0" applyBorder="1" applyProtection="1"/>
    <xf numFmtId="0" fontId="0" fillId="0" borderId="0" xfId="0" applyBorder="1" applyProtection="1"/>
    <xf numFmtId="0" fontId="0" fillId="5" borderId="26" xfId="0" applyFill="1" applyBorder="1" applyAlignment="1" applyProtection="1">
      <alignment horizontal="center" vertical="center"/>
    </xf>
    <xf numFmtId="0" fontId="0" fillId="5" borderId="48" xfId="0" applyFill="1" applyBorder="1" applyAlignment="1" applyProtection="1">
      <alignment horizontal="center" vertical="center"/>
    </xf>
    <xf numFmtId="0" fontId="0" fillId="5" borderId="26" xfId="0" applyFill="1" applyBorder="1" applyAlignment="1" applyProtection="1">
      <alignment horizontal="center" vertical="center" wrapText="1"/>
    </xf>
    <xf numFmtId="0" fontId="0" fillId="3" borderId="40" xfId="0" applyFill="1" applyBorder="1" applyAlignment="1" applyProtection="1">
      <alignment horizontal="center" vertical="center"/>
    </xf>
    <xf numFmtId="0" fontId="0" fillId="3" borderId="15" xfId="0" applyFill="1" applyBorder="1" applyAlignment="1" applyProtection="1">
      <alignment horizontal="center" vertical="center"/>
    </xf>
    <xf numFmtId="0" fontId="0" fillId="3" borderId="50" xfId="0" applyFill="1" applyBorder="1" applyAlignment="1" applyProtection="1">
      <alignment horizontal="center" vertical="center" wrapText="1"/>
    </xf>
    <xf numFmtId="0" fontId="0" fillId="0" borderId="16" xfId="0" applyBorder="1" applyProtection="1"/>
    <xf numFmtId="0" fontId="0" fillId="0" borderId="0" xfId="0" applyProtection="1"/>
    <xf numFmtId="44" fontId="9" fillId="6" borderId="1" xfId="2" applyNumberFormat="1" applyBorder="1" applyAlignment="1" applyProtection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</xf>
    <xf numFmtId="0" fontId="0" fillId="0" borderId="51" xfId="0" applyBorder="1" applyProtection="1"/>
    <xf numFmtId="0" fontId="0" fillId="5" borderId="13" xfId="0" applyFill="1" applyBorder="1" applyAlignment="1" applyProtection="1">
      <alignment horizontal="center" vertical="center"/>
    </xf>
    <xf numFmtId="44" fontId="9" fillId="6" borderId="19" xfId="2" applyNumberFormat="1" applyBorder="1" applyAlignment="1" applyProtection="1">
      <alignment horizontal="center" vertical="center"/>
    </xf>
    <xf numFmtId="44" fontId="9" fillId="6" borderId="46" xfId="2" applyNumberFormat="1" applyBorder="1" applyAlignment="1" applyProtection="1">
      <alignment horizontal="center" vertical="center"/>
    </xf>
    <xf numFmtId="44" fontId="9" fillId="6" borderId="6" xfId="2" applyNumberFormat="1" applyBorder="1" applyAlignment="1" applyProtection="1">
      <alignment horizontal="center" vertical="center"/>
    </xf>
    <xf numFmtId="49" fontId="0" fillId="5" borderId="26" xfId="0" applyNumberFormat="1" applyFill="1" applyBorder="1" applyAlignment="1" applyProtection="1">
      <alignment horizontal="center" vertical="center"/>
    </xf>
    <xf numFmtId="49" fontId="0" fillId="5" borderId="27" xfId="0" applyNumberFormat="1" applyFill="1" applyBorder="1" applyAlignment="1" applyProtection="1">
      <alignment horizontal="center" vertical="center"/>
    </xf>
    <xf numFmtId="49" fontId="0" fillId="5" borderId="26" xfId="0" applyNumberFormat="1" applyFill="1" applyBorder="1" applyAlignment="1" applyProtection="1">
      <alignment horizontal="center" vertical="center" wrapText="1"/>
    </xf>
    <xf numFmtId="49" fontId="9" fillId="6" borderId="1" xfId="2" applyNumberFormat="1" applyBorder="1" applyAlignment="1" applyProtection="1">
      <alignment horizontal="center" vertical="center"/>
    </xf>
    <xf numFmtId="49" fontId="0" fillId="3" borderId="15" xfId="0" applyNumberFormat="1" applyFill="1" applyBorder="1" applyAlignment="1" applyProtection="1">
      <alignment horizontal="center" vertical="center"/>
    </xf>
    <xf numFmtId="49" fontId="0" fillId="3" borderId="15" xfId="0" applyNumberFormat="1" applyFill="1" applyBorder="1" applyAlignment="1" applyProtection="1">
      <alignment horizontal="center" vertical="center" wrapText="1"/>
    </xf>
    <xf numFmtId="49" fontId="0" fillId="5" borderId="13" xfId="0" applyNumberFormat="1" applyFill="1" applyBorder="1" applyAlignment="1" applyProtection="1">
      <alignment horizontal="center" vertical="center"/>
    </xf>
    <xf numFmtId="49" fontId="9" fillId="6" borderId="19" xfId="2" applyNumberFormat="1" applyBorder="1" applyAlignment="1" applyProtection="1">
      <alignment horizontal="center" vertical="center"/>
    </xf>
    <xf numFmtId="49" fontId="9" fillId="6" borderId="46" xfId="2" applyNumberFormat="1" applyBorder="1" applyAlignment="1" applyProtection="1">
      <alignment horizontal="center" vertical="center"/>
    </xf>
    <xf numFmtId="49" fontId="9" fillId="6" borderId="6" xfId="2" applyNumberFormat="1" applyBorder="1" applyAlignment="1" applyProtection="1">
      <alignment horizontal="center" vertical="center"/>
    </xf>
    <xf numFmtId="44" fontId="0" fillId="0" borderId="11" xfId="1" applyFont="1" applyBorder="1" applyProtection="1">
      <protection locked="0"/>
    </xf>
    <xf numFmtId="0" fontId="0" fillId="0" borderId="30" xfId="0" applyBorder="1" applyProtection="1">
      <protection locked="0"/>
    </xf>
    <xf numFmtId="44" fontId="0" fillId="0" borderId="3" xfId="1" applyFont="1" applyBorder="1" applyProtection="1">
      <protection locked="0"/>
    </xf>
    <xf numFmtId="44" fontId="0" fillId="0" borderId="5" xfId="1" applyFont="1" applyBorder="1" applyProtection="1">
      <protection locked="0"/>
    </xf>
    <xf numFmtId="0" fontId="0" fillId="0" borderId="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34" xfId="0" applyBorder="1" applyProtection="1"/>
    <xf numFmtId="0" fontId="0" fillId="0" borderId="0" xfId="0" applyAlignment="1" applyProtection="1">
      <alignment horizontal="left" wrapText="1"/>
    </xf>
    <xf numFmtId="0" fontId="3" fillId="0" borderId="0" xfId="0" applyFont="1" applyProtection="1"/>
    <xf numFmtId="0" fontId="0" fillId="0" borderId="39" xfId="0" applyBorder="1" applyProtection="1"/>
    <xf numFmtId="0" fontId="0" fillId="0" borderId="8" xfId="0" applyBorder="1" applyAlignment="1" applyProtection="1">
      <alignment wrapText="1"/>
    </xf>
    <xf numFmtId="0" fontId="0" fillId="0" borderId="0" xfId="0" applyAlignment="1" applyProtection="1">
      <alignment horizontal="center" vertical="center"/>
    </xf>
    <xf numFmtId="0" fontId="0" fillId="0" borderId="20" xfId="0" applyBorder="1" applyProtection="1"/>
    <xf numFmtId="0" fontId="2" fillId="0" borderId="8" xfId="0" applyFont="1" applyBorder="1" applyProtection="1"/>
    <xf numFmtId="0" fontId="0" fillId="0" borderId="42" xfId="0" applyBorder="1" applyProtection="1"/>
    <xf numFmtId="0" fontId="0" fillId="0" borderId="8" xfId="0" applyBorder="1" applyAlignment="1" applyProtection="1">
      <alignment horizontal="left" indent="1"/>
    </xf>
    <xf numFmtId="44" fontId="0" fillId="0" borderId="20" xfId="1" applyFont="1" applyFill="1" applyBorder="1" applyProtection="1"/>
    <xf numFmtId="44" fontId="0" fillId="0" borderId="1" xfId="1" applyFont="1" applyBorder="1" applyProtection="1"/>
    <xf numFmtId="44" fontId="0" fillId="0" borderId="0" xfId="1" applyFont="1" applyFill="1" applyBorder="1" applyProtection="1"/>
    <xf numFmtId="44" fontId="0" fillId="0" borderId="6" xfId="1" applyFont="1" applyBorder="1" applyProtection="1"/>
    <xf numFmtId="0" fontId="0" fillId="0" borderId="24" xfId="0" applyBorder="1" applyAlignment="1" applyProtection="1">
      <alignment horizontal="left" indent="1"/>
    </xf>
    <xf numFmtId="0" fontId="0" fillId="0" borderId="43" xfId="0" applyBorder="1" applyProtection="1"/>
    <xf numFmtId="44" fontId="0" fillId="0" borderId="10" xfId="1" applyFont="1" applyFill="1" applyBorder="1" applyProtection="1"/>
    <xf numFmtId="164" fontId="0" fillId="0" borderId="7" xfId="1" applyNumberFormat="1" applyFont="1" applyBorder="1" applyProtection="1"/>
    <xf numFmtId="164" fontId="16" fillId="0" borderId="12" xfId="0" applyNumberFormat="1" applyFont="1" applyBorder="1" applyAlignment="1" applyProtection="1">
      <alignment horizontal="center"/>
    </xf>
    <xf numFmtId="0" fontId="16" fillId="0" borderId="12" xfId="0" applyFont="1" applyBorder="1" applyProtection="1"/>
    <xf numFmtId="0" fontId="15" fillId="0" borderId="11" xfId="0" applyFont="1" applyBorder="1" applyProtection="1"/>
    <xf numFmtId="0" fontId="0" fillId="0" borderId="0" xfId="0" applyFont="1" applyAlignment="1" applyProtection="1">
      <alignment vertical="center"/>
    </xf>
    <xf numFmtId="0" fontId="2" fillId="0" borderId="39" xfId="0" applyFont="1" applyBorder="1" applyProtection="1"/>
    <xf numFmtId="0" fontId="2" fillId="0" borderId="0" xfId="0" applyFont="1" applyAlignment="1" applyProtection="1">
      <alignment horizontal="center"/>
    </xf>
    <xf numFmtId="0" fontId="2" fillId="0" borderId="39" xfId="0" applyFont="1" applyBorder="1" applyAlignment="1" applyProtection="1">
      <alignment horizontal="center"/>
    </xf>
    <xf numFmtId="0" fontId="2" fillId="0" borderId="22" xfId="0" applyFont="1" applyBorder="1" applyProtection="1"/>
    <xf numFmtId="0" fontId="0" fillId="0" borderId="0" xfId="0" applyAlignment="1" applyProtection="1">
      <alignment horizontal="left"/>
    </xf>
    <xf numFmtId="0" fontId="2" fillId="0" borderId="0" xfId="0" applyFont="1" applyProtection="1"/>
    <xf numFmtId="0" fontId="0" fillId="0" borderId="38" xfId="0" applyBorder="1" applyProtection="1"/>
    <xf numFmtId="0" fontId="0" fillId="0" borderId="25" xfId="0" applyBorder="1" applyProtection="1"/>
    <xf numFmtId="0" fontId="0" fillId="3" borderId="35" xfId="0" applyFill="1" applyBorder="1" applyProtection="1"/>
    <xf numFmtId="0" fontId="0" fillId="2" borderId="35" xfId="0" applyFill="1" applyBorder="1" applyProtection="1"/>
    <xf numFmtId="10" fontId="0" fillId="0" borderId="0" xfId="0" applyNumberFormat="1" applyProtection="1"/>
    <xf numFmtId="0" fontId="0" fillId="5" borderId="39" xfId="0" applyFill="1" applyBorder="1" applyProtection="1"/>
    <xf numFmtId="0" fontId="0" fillId="0" borderId="36" xfId="0" applyBorder="1" applyProtection="1"/>
    <xf numFmtId="9" fontId="0" fillId="0" borderId="0" xfId="0" applyNumberFormat="1" applyProtection="1"/>
    <xf numFmtId="0" fontId="5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vertical="center" wrapText="1"/>
    </xf>
    <xf numFmtId="0" fontId="6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vertical="center" wrapText="1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1" xfId="0" applyBorder="1" applyProtection="1">
      <protection locked="0"/>
    </xf>
    <xf numFmtId="44" fontId="0" fillId="0" borderId="41" xfId="1" applyFont="1" applyBorder="1" applyProtection="1">
      <protection locked="0"/>
    </xf>
    <xf numFmtId="0" fontId="12" fillId="0" borderId="0" xfId="0" applyFont="1" applyProtection="1"/>
    <xf numFmtId="0" fontId="16" fillId="0" borderId="11" xfId="0" applyFont="1" applyBorder="1" applyProtection="1"/>
    <xf numFmtId="0" fontId="2" fillId="0" borderId="22" xfId="0" applyFont="1" applyBorder="1" applyAlignment="1" applyProtection="1">
      <alignment vertical="center"/>
    </xf>
    <xf numFmtId="0" fontId="0" fillId="0" borderId="34" xfId="0" applyBorder="1" applyProtection="1">
      <protection locked="0"/>
    </xf>
    <xf numFmtId="0" fontId="0" fillId="0" borderId="0" xfId="0" applyAlignment="1">
      <alignment horizontal="left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6" fillId="0" borderId="10" xfId="0" applyFont="1" applyBorder="1" applyAlignment="1">
      <alignment horizontal="right"/>
    </xf>
    <xf numFmtId="0" fontId="16" fillId="0" borderId="12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3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3" borderId="23" xfId="0" applyFill="1" applyBorder="1" applyAlignment="1">
      <alignment horizontal="left"/>
    </xf>
    <xf numFmtId="0" fontId="0" fillId="2" borderId="25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4" borderId="21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8" xfId="0" applyFont="1" applyBorder="1" applyAlignment="1" applyProtection="1">
      <alignment horizontal="center" vertical="center"/>
    </xf>
    <xf numFmtId="0" fontId="2" fillId="0" borderId="44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45" xfId="0" applyFont="1" applyBorder="1" applyAlignment="1" applyProtection="1">
      <alignment horizontal="center" vertical="center"/>
    </xf>
    <xf numFmtId="0" fontId="2" fillId="0" borderId="46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47" xfId="0" applyBorder="1" applyAlignment="1" applyProtection="1">
      <alignment horizontal="center" vertical="center" wrapText="1"/>
    </xf>
    <xf numFmtId="0" fontId="0" fillId="0" borderId="49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0" fillId="0" borderId="0" xfId="0" applyAlignment="1" applyProtection="1">
      <alignment horizontal="left" wrapText="1"/>
    </xf>
    <xf numFmtId="0" fontId="0" fillId="0" borderId="13" xfId="0" applyBorder="1" applyAlignment="1" applyProtection="1">
      <alignment horizontal="left" wrapText="1"/>
    </xf>
    <xf numFmtId="0" fontId="16" fillId="0" borderId="10" xfId="0" applyFont="1" applyBorder="1" applyAlignment="1" applyProtection="1">
      <alignment horizontal="right"/>
    </xf>
    <xf numFmtId="0" fontId="16" fillId="0" borderId="12" xfId="0" applyFont="1" applyBorder="1" applyAlignment="1" applyProtection="1">
      <alignment horizontal="right"/>
    </xf>
    <xf numFmtId="0" fontId="17" fillId="7" borderId="13" xfId="0" applyFont="1" applyFill="1" applyBorder="1" applyAlignment="1" applyProtection="1">
      <alignment horizontal="center" vertical="center" wrapText="1"/>
    </xf>
    <xf numFmtId="0" fontId="17" fillId="7" borderId="14" xfId="0" applyFont="1" applyFill="1" applyBorder="1" applyAlignment="1" applyProtection="1">
      <alignment horizontal="center" vertical="center" wrapText="1"/>
    </xf>
    <xf numFmtId="0" fontId="0" fillId="3" borderId="51" xfId="0" applyFill="1" applyBorder="1" applyAlignment="1" applyProtection="1">
      <alignment horizontal="center" vertical="center" wrapText="1"/>
    </xf>
    <xf numFmtId="0" fontId="0" fillId="3" borderId="52" xfId="0" applyFill="1" applyBorder="1" applyAlignment="1" applyProtection="1">
      <alignment horizontal="center" vertical="center" wrapText="1"/>
    </xf>
    <xf numFmtId="0" fontId="0" fillId="0" borderId="53" xfId="0" applyBorder="1" applyAlignment="1" applyProtection="1">
      <alignment horizontal="center" vertical="center" wrapText="1"/>
    </xf>
    <xf numFmtId="44" fontId="9" fillId="6" borderId="6" xfId="2" applyNumberFormat="1" applyBorder="1" applyAlignment="1" applyProtection="1">
      <alignment horizontal="center" vertical="center" wrapText="1"/>
    </xf>
    <xf numFmtId="44" fontId="9" fillId="6" borderId="9" xfId="2" applyNumberFormat="1" applyBorder="1" applyAlignment="1" applyProtection="1">
      <alignment horizontal="center" vertical="center" wrapText="1"/>
    </xf>
    <xf numFmtId="44" fontId="9" fillId="6" borderId="24" xfId="2" applyNumberFormat="1" applyBorder="1" applyAlignment="1" applyProtection="1">
      <alignment horizontal="center" vertical="center" wrapText="1"/>
    </xf>
    <xf numFmtId="44" fontId="9" fillId="6" borderId="54" xfId="2" applyNumberFormat="1" applyBorder="1" applyAlignment="1" applyProtection="1">
      <alignment horizontal="center" vertical="center" wrapText="1"/>
    </xf>
    <xf numFmtId="44" fontId="9" fillId="6" borderId="55" xfId="2" applyNumberFormat="1" applyBorder="1" applyAlignment="1" applyProtection="1">
      <alignment horizontal="center" vertical="center" wrapText="1"/>
    </xf>
    <xf numFmtId="44" fontId="9" fillId="6" borderId="56" xfId="2" applyNumberFormat="1" applyBorder="1" applyAlignment="1" applyProtection="1">
      <alignment horizontal="center" vertical="center" wrapText="1"/>
    </xf>
    <xf numFmtId="0" fontId="0" fillId="3" borderId="15" xfId="0" applyFill="1" applyBorder="1" applyAlignment="1" applyProtection="1">
      <alignment horizontal="center" vertical="center" wrapText="1"/>
    </xf>
    <xf numFmtId="0" fontId="0" fillId="3" borderId="5" xfId="0" applyFill="1" applyBorder="1" applyAlignment="1" applyProtection="1">
      <alignment horizontal="center" vertical="center" wrapText="1"/>
    </xf>
    <xf numFmtId="0" fontId="17" fillId="7" borderId="26" xfId="0" applyFont="1" applyFill="1" applyBorder="1" applyAlignment="1" applyProtection="1">
      <alignment horizontal="center" vertical="center" wrapText="1"/>
    </xf>
    <xf numFmtId="0" fontId="17" fillId="7" borderId="3" xfId="0" applyFont="1" applyFill="1" applyBorder="1" applyAlignment="1" applyProtection="1">
      <alignment horizontal="center" vertical="center" wrapText="1"/>
    </xf>
    <xf numFmtId="44" fontId="9" fillId="6" borderId="17" xfId="2" applyNumberFormat="1" applyBorder="1" applyAlignment="1" applyProtection="1">
      <alignment horizontal="center" vertical="center" wrapText="1"/>
    </xf>
    <xf numFmtId="44" fontId="9" fillId="6" borderId="18" xfId="2" applyNumberFormat="1" applyBorder="1" applyAlignment="1" applyProtection="1">
      <alignment horizontal="center" vertical="center" wrapText="1"/>
    </xf>
    <xf numFmtId="44" fontId="9" fillId="6" borderId="23" xfId="2" applyNumberFormat="1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0" fontId="2" fillId="0" borderId="23" xfId="0" applyFont="1" applyBorder="1" applyAlignment="1" applyProtection="1">
      <alignment horizontal="center" vertical="center"/>
    </xf>
    <xf numFmtId="49" fontId="9" fillId="6" borderId="6" xfId="2" applyNumberFormat="1" applyBorder="1" applyAlignment="1" applyProtection="1">
      <alignment horizontal="center" vertical="center" wrapText="1"/>
    </xf>
  </cellXfs>
  <cellStyles count="3">
    <cellStyle name="Neutral" xfId="2" builtinId="28"/>
    <cellStyle name="Standard" xfId="0" builtinId="0"/>
    <cellStyle name="Währung" xfId="1" builtinId="4"/>
  </cellStyles>
  <dxfs count="36">
    <dxf>
      <fill>
        <patternFill>
          <bgColor theme="9" tint="0.79998168889431442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ill>
        <patternFill>
          <bgColor theme="9" tint="0.79998168889431442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colors>
    <mruColors>
      <color rgb="FFFFC7CE"/>
      <color rgb="FFFFC7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8C0E-3AAD-4B61-B171-427C299D29B1}">
  <dimension ref="A1:I14"/>
  <sheetViews>
    <sheetView tabSelected="1" zoomScale="118" zoomScaleNormal="85" workbookViewId="0">
      <selection activeCell="B1" sqref="B1"/>
    </sheetView>
  </sheetViews>
  <sheetFormatPr baseColWidth="10" defaultColWidth="11.42578125" defaultRowHeight="15"/>
  <cols>
    <col min="1" max="1" width="57.42578125" customWidth="1"/>
    <col min="2" max="2" width="17.42578125" customWidth="1"/>
    <col min="3" max="3" width="14.7109375" bestFit="1" customWidth="1"/>
    <col min="4" max="4" width="47.85546875" bestFit="1" customWidth="1"/>
    <col min="5" max="5" width="15" customWidth="1"/>
    <col min="7" max="7" width="6.28515625" customWidth="1"/>
  </cols>
  <sheetData>
    <row r="1" spans="1:9" ht="15.75" thickBot="1">
      <c r="A1" s="4" t="s">
        <v>0</v>
      </c>
      <c r="B1" s="23"/>
      <c r="D1" s="29" t="s">
        <v>1</v>
      </c>
    </row>
    <row r="2" spans="1:9" ht="15.75" thickBot="1">
      <c r="A2" s="13" t="s">
        <v>2</v>
      </c>
      <c r="B2" s="71"/>
      <c r="D2" s="30" t="s">
        <v>3</v>
      </c>
      <c r="E2" s="124"/>
      <c r="F2" s="124"/>
      <c r="G2" s="124"/>
      <c r="H2" s="124"/>
      <c r="I2" s="124"/>
    </row>
    <row r="3" spans="1:9">
      <c r="D3" s="31" t="s">
        <v>4</v>
      </c>
      <c r="E3" s="124"/>
      <c r="F3" s="124"/>
      <c r="G3" s="124"/>
      <c r="H3" s="124"/>
      <c r="I3" s="124"/>
    </row>
    <row r="4" spans="1:9" ht="15.75" thickBot="1">
      <c r="A4" s="11" t="s">
        <v>5</v>
      </c>
      <c r="B4" s="9" t="s">
        <v>6</v>
      </c>
      <c r="D4" s="32" t="s">
        <v>7</v>
      </c>
      <c r="E4" s="124"/>
      <c r="F4" s="124"/>
      <c r="G4" s="124"/>
      <c r="H4" s="124"/>
      <c r="I4" s="124"/>
    </row>
    <row r="5" spans="1:9">
      <c r="A5" s="28" t="s">
        <v>8</v>
      </c>
      <c r="B5" s="72"/>
      <c r="C5" s="24"/>
    </row>
    <row r="6" spans="1:9">
      <c r="A6" s="22" t="s">
        <v>16</v>
      </c>
      <c r="B6" s="72"/>
      <c r="C6" s="24"/>
    </row>
    <row r="7" spans="1:9" ht="15.75" thickBot="1">
      <c r="A7" s="9"/>
      <c r="B7" s="25"/>
      <c r="D7" s="5" t="s">
        <v>9</v>
      </c>
      <c r="E7" s="6">
        <v>75000</v>
      </c>
    </row>
    <row r="8" spans="1:9" ht="15.75" thickBot="1">
      <c r="A8" s="125" t="str">
        <f>IF(OR(B5="Ja",B6="Ja",B7="Ja"),"Das Honorar muss höher sein als das von den Verbänden empfohlene Mindesthonorar.",IF(OR(B5="Nein",B6="Nein",B7="Nein"),"Das von den Verbänden empfohlene Mindesthonorar ist angemessen.",""))</f>
        <v/>
      </c>
      <c r="B8" s="126"/>
      <c r="D8" s="5" t="s">
        <v>10</v>
      </c>
      <c r="E8" s="6">
        <v>90000</v>
      </c>
    </row>
    <row r="11" spans="1:9">
      <c r="D11" s="1"/>
    </row>
    <row r="12" spans="1:9">
      <c r="D12" s="2"/>
    </row>
    <row r="14" spans="1:9">
      <c r="A14" s="23"/>
    </row>
  </sheetData>
  <sheetProtection sheet="1" objects="1" scenarios="1" selectLockedCells="1"/>
  <dataConsolidate/>
  <mergeCells count="4">
    <mergeCell ref="E2:I2"/>
    <mergeCell ref="E3:I3"/>
    <mergeCell ref="E4:I4"/>
    <mergeCell ref="A8:B8"/>
  </mergeCells>
  <conditionalFormatting sqref="B2">
    <cfRule type="cellIs" dxfId="35" priority="49" operator="equal">
      <formula>0</formula>
    </cfRule>
    <cfRule type="expression" dxfId="34" priority="50">
      <formula>AND($B$2&gt;1,$B$2&lt;74999)</formula>
    </cfRule>
    <cfRule type="expression" dxfId="33" priority="51">
      <formula>AND(B2=75000,$A$8="Das Honorar muss höher sein als das von den Verbänden empfohlene Mindesthonorar.")</formula>
    </cfRule>
    <cfRule type="expression" dxfId="32" priority="52">
      <formula>AND(75000&lt;B2,B2&lt;90000,$A$8="Das Honorar muss höher sein als das von den Verbänden empfohlene Mindesthonorar.")</formula>
    </cfRule>
    <cfRule type="cellIs" dxfId="31" priority="53" operator="greaterThan">
      <formula>74999</formula>
    </cfRule>
  </conditionalFormatting>
  <dataValidations count="1">
    <dataValidation type="list" allowBlank="1" showInputMessage="1" showErrorMessage="1" sqref="B5:B7" xr:uid="{E8F85CE7-8E39-48E0-9613-26417B2FEA90}">
      <formula1>"Ja,Nein, "</formula1>
    </dataValidation>
  </dataValidations>
  <pageMargins left="0.7" right="0.7" top="0.78740157499999996" bottom="0.78740157499999996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2D6A-E470-49AF-AB09-E055CB3296D6}">
  <dimension ref="A1:H19"/>
  <sheetViews>
    <sheetView zoomScaleNormal="100" workbookViewId="0">
      <selection activeCell="B1" sqref="B1"/>
    </sheetView>
  </sheetViews>
  <sheetFormatPr baseColWidth="10" defaultColWidth="11.42578125" defaultRowHeight="15"/>
  <cols>
    <col min="1" max="1" width="49.85546875" customWidth="1"/>
    <col min="2" max="2" width="17.5703125" customWidth="1"/>
    <col min="3" max="3" width="17.85546875" bestFit="1" customWidth="1"/>
    <col min="4" max="4" width="17.7109375" bestFit="1" customWidth="1"/>
    <col min="5" max="5" width="30.42578125" customWidth="1"/>
    <col min="6" max="6" width="22" customWidth="1"/>
    <col min="7" max="7" width="6.5703125" customWidth="1"/>
    <col min="8" max="8" width="24.28515625" bestFit="1" customWidth="1"/>
  </cols>
  <sheetData>
    <row r="1" spans="1:8" ht="15.75" thickBot="1">
      <c r="A1" s="4" t="s">
        <v>11</v>
      </c>
      <c r="B1" s="23"/>
    </row>
    <row r="2" spans="1:8">
      <c r="A2" s="7" t="s">
        <v>12</v>
      </c>
      <c r="B2" s="73"/>
      <c r="D2" s="131" t="s">
        <v>1</v>
      </c>
      <c r="E2" s="132"/>
    </row>
    <row r="3" spans="1:8" ht="15.75" thickBot="1">
      <c r="A3" s="8" t="s">
        <v>13</v>
      </c>
      <c r="B3" s="74"/>
      <c r="D3" s="133" t="s">
        <v>3</v>
      </c>
      <c r="E3" s="134"/>
    </row>
    <row r="4" spans="1:8">
      <c r="D4" s="135" t="s">
        <v>4</v>
      </c>
      <c r="E4" s="136"/>
    </row>
    <row r="5" spans="1:8" ht="15.75" thickBot="1">
      <c r="D5" s="137" t="s">
        <v>7</v>
      </c>
      <c r="E5" s="138"/>
    </row>
    <row r="6" spans="1:8">
      <c r="A6" s="10" t="s">
        <v>14</v>
      </c>
      <c r="B6" s="5" t="s">
        <v>6</v>
      </c>
    </row>
    <row r="7" spans="1:8">
      <c r="A7" s="26" t="s">
        <v>15</v>
      </c>
      <c r="B7" s="75"/>
    </row>
    <row r="8" spans="1:8" ht="15.75" thickBot="1">
      <c r="A8" s="27" t="s">
        <v>16</v>
      </c>
      <c r="B8" s="76"/>
    </row>
    <row r="9" spans="1:8" ht="15.75" thickBot="1">
      <c r="A9" s="125" t="str">
        <f>IF(OR(B7="Ja",B8="Ja"),"Der Lohn muss höher sein als der von den Verbänden empfohlene Mindestlohn.",IF(OR(B7="Nein",B8="Nein"),"Der von den Verbänden empfohlene Mindestlohn ist angemessen.",""))</f>
        <v/>
      </c>
      <c r="B9" s="126"/>
      <c r="C9" s="33"/>
    </row>
    <row r="10" spans="1:8">
      <c r="A10" s="21"/>
      <c r="B10" s="21"/>
      <c r="C10" s="21"/>
    </row>
    <row r="12" spans="1:8">
      <c r="A12" s="3"/>
      <c r="B12" s="5" t="s">
        <v>17</v>
      </c>
      <c r="C12" s="139" t="s">
        <v>18</v>
      </c>
      <c r="D12" s="139"/>
    </row>
    <row r="13" spans="1:8">
      <c r="B13" s="5"/>
      <c r="C13" s="5" t="s">
        <v>19</v>
      </c>
      <c r="D13" s="5" t="s">
        <v>20</v>
      </c>
    </row>
    <row r="14" spans="1:8">
      <c r="A14" s="5" t="s">
        <v>21</v>
      </c>
      <c r="B14" s="12">
        <v>135000</v>
      </c>
      <c r="C14" s="6">
        <v>2000</v>
      </c>
      <c r="D14" s="6">
        <v>2500</v>
      </c>
    </row>
    <row r="15" spans="1:8" ht="15.75" thickBot="1">
      <c r="A15" s="16"/>
      <c r="B15" s="14"/>
      <c r="C15" s="17" t="s">
        <v>22</v>
      </c>
      <c r="D15" s="17" t="s">
        <v>22</v>
      </c>
    </row>
    <row r="16" spans="1:8" ht="16.5" thickBot="1">
      <c r="A16" s="129" t="s">
        <v>23</v>
      </c>
      <c r="B16" s="130"/>
      <c r="C16" s="34">
        <f>B2/C14</f>
        <v>0</v>
      </c>
      <c r="D16" s="35">
        <f>B2/D14</f>
        <v>0</v>
      </c>
      <c r="E16" s="127" t="s">
        <v>24</v>
      </c>
      <c r="F16" s="128"/>
      <c r="G16" s="37">
        <f>IF(A9="Der Lohn muss höher sein als der von den Verbänden empfohlene Mindestlohn.",D16,C16)</f>
        <v>0</v>
      </c>
      <c r="H16" s="38" t="s">
        <v>25</v>
      </c>
    </row>
    <row r="17" spans="1:7">
      <c r="B17" s="15"/>
      <c r="C17" s="18"/>
      <c r="D17" s="19"/>
      <c r="E17" t="s">
        <v>42</v>
      </c>
      <c r="G17" s="20"/>
    </row>
    <row r="18" spans="1:7">
      <c r="A18" s="5" t="s">
        <v>26</v>
      </c>
      <c r="B18" s="6">
        <v>90000</v>
      </c>
      <c r="C18" s="6">
        <f>B3*2.5%</f>
        <v>0</v>
      </c>
      <c r="D18" s="6">
        <f>B3*4%</f>
        <v>0</v>
      </c>
    </row>
    <row r="19" spans="1:7">
      <c r="C19" s="5" t="s">
        <v>27</v>
      </c>
      <c r="D19" s="5" t="s">
        <v>28</v>
      </c>
    </row>
  </sheetData>
  <sheetProtection sheet="1" objects="1" scenarios="1" selectLockedCells="1"/>
  <dataConsolidate/>
  <mergeCells count="8">
    <mergeCell ref="E16:F16"/>
    <mergeCell ref="A16:B16"/>
    <mergeCell ref="D2:E2"/>
    <mergeCell ref="D3:E3"/>
    <mergeCell ref="D4:E4"/>
    <mergeCell ref="D5:E5"/>
    <mergeCell ref="A9:B9"/>
    <mergeCell ref="C12:D12"/>
  </mergeCells>
  <conditionalFormatting sqref="B2">
    <cfRule type="expression" dxfId="30" priority="66">
      <formula>AND(B2=135000,$A$9="Der Lohn muss höher sein als der von den Verbänden empfohlene Mindestlohn.")</formula>
    </cfRule>
    <cfRule type="expression" dxfId="29" priority="67">
      <formula>AND(B2=90000,$A$9="Der Lohn muss höher sein als der von den Verbänden empfohlene Mindestlohn.")</formula>
    </cfRule>
    <cfRule type="cellIs" dxfId="28" priority="68" operator="lessThan">
      <formula>$C$18</formula>
    </cfRule>
    <cfRule type="cellIs" dxfId="27" priority="69" operator="between">
      <formula>89999</formula>
      <formula>1</formula>
    </cfRule>
    <cfRule type="cellIs" dxfId="26" priority="70" operator="between">
      <formula>90000</formula>
      <formula>134999</formula>
    </cfRule>
    <cfRule type="cellIs" dxfId="25" priority="71" operator="greaterThan">
      <formula>134999</formula>
    </cfRule>
  </conditionalFormatting>
  <conditionalFormatting sqref="B2:B3">
    <cfRule type="cellIs" dxfId="24" priority="12" operator="equal">
      <formula>0</formula>
    </cfRule>
  </conditionalFormatting>
  <conditionalFormatting sqref="B18">
    <cfRule type="cellIs" dxfId="23" priority="14" operator="lessThan">
      <formula>$C$18</formula>
    </cfRule>
  </conditionalFormatting>
  <conditionalFormatting sqref="B18:D18">
    <cfRule type="cellIs" dxfId="22" priority="15" operator="greaterThan">
      <formula>134999</formula>
    </cfRule>
    <cfRule type="cellIs" dxfId="21" priority="16" operator="between">
      <formula>90000</formula>
      <formula>135000</formula>
    </cfRule>
    <cfRule type="cellIs" dxfId="20" priority="17" operator="between">
      <formula>90000</formula>
      <formula>1</formula>
    </cfRule>
  </conditionalFormatting>
  <dataValidations count="1">
    <dataValidation type="list" allowBlank="1" showInputMessage="1" showErrorMessage="1" sqref="B7:B8" xr:uid="{61E5A334-6732-4F7C-8FF5-1213E63D24B9}">
      <formula1>"Ja,Nein, "</formula1>
    </dataValidation>
  </dataValidations>
  <pageMargins left="0.7" right="0.7" top="0.78740157499999996" bottom="0.78740157499999996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3148-77BA-4E84-88C8-2E96D3244259}">
  <sheetPr>
    <pageSetUpPr fitToPage="1"/>
  </sheetPr>
  <dimension ref="A1:M46"/>
  <sheetViews>
    <sheetView zoomScale="90" zoomScaleNormal="90" workbookViewId="0">
      <selection activeCell="B1" sqref="B1"/>
    </sheetView>
  </sheetViews>
  <sheetFormatPr baseColWidth="10" defaultColWidth="11.42578125" defaultRowHeight="15"/>
  <cols>
    <col min="1" max="1" width="68.42578125" style="53" customWidth="1"/>
    <col min="2" max="2" width="23.28515625" style="53" customWidth="1"/>
    <col min="3" max="3" width="2.5703125" style="53" customWidth="1"/>
    <col min="4" max="4" width="32" style="78" customWidth="1"/>
    <col min="5" max="6" width="25" style="53" customWidth="1"/>
    <col min="7" max="7" width="17.140625" style="53" bestFit="1" customWidth="1"/>
    <col min="8" max="9" width="16.85546875" style="53" customWidth="1"/>
    <col min="10" max="10" width="8.85546875" style="53" customWidth="1"/>
    <col min="11" max="11" width="11.42578125" style="53"/>
    <col min="12" max="12" width="6.28515625" style="53" customWidth="1"/>
    <col min="13" max="13" width="11.42578125" style="53"/>
    <col min="14" max="14" width="13.140625" style="53" customWidth="1"/>
    <col min="15" max="15" width="19.42578125" style="53" customWidth="1"/>
    <col min="16" max="16384" width="11.42578125" style="53"/>
  </cols>
  <sheetData>
    <row r="1" spans="1:13" ht="15.75" thickBot="1">
      <c r="B1" s="123" t="s">
        <v>49</v>
      </c>
    </row>
    <row r="2" spans="1:13">
      <c r="B2" s="77"/>
    </row>
    <row r="3" spans="1:13">
      <c r="A3" s="79" t="s">
        <v>56</v>
      </c>
      <c r="B3" s="80"/>
      <c r="D3" s="53"/>
    </row>
    <row r="4" spans="1:13" ht="30">
      <c r="A4" s="81" t="s">
        <v>41</v>
      </c>
      <c r="B4" s="117"/>
      <c r="C4" s="82"/>
      <c r="D4" s="53"/>
    </row>
    <row r="5" spans="1:13">
      <c r="B5" s="80"/>
      <c r="D5" s="83"/>
      <c r="E5" s="151" t="s">
        <v>47</v>
      </c>
      <c r="F5" s="152"/>
    </row>
    <row r="6" spans="1:13">
      <c r="A6" s="84" t="s">
        <v>5</v>
      </c>
      <c r="B6" s="85" t="s">
        <v>6</v>
      </c>
      <c r="D6" s="83"/>
      <c r="E6" s="40" t="s">
        <v>19</v>
      </c>
      <c r="F6" s="40" t="s">
        <v>20</v>
      </c>
    </row>
    <row r="7" spans="1:13">
      <c r="A7" s="86" t="s">
        <v>15</v>
      </c>
      <c r="B7" s="118"/>
      <c r="D7" s="87"/>
      <c r="E7" s="88">
        <v>2000</v>
      </c>
      <c r="F7" s="88">
        <v>2500</v>
      </c>
    </row>
    <row r="8" spans="1:13" ht="15.75" thickBot="1">
      <c r="A8" s="86" t="s">
        <v>16</v>
      </c>
      <c r="B8" s="36"/>
      <c r="D8" s="89"/>
      <c r="E8" s="90" t="s">
        <v>22</v>
      </c>
      <c r="F8" s="90" t="s">
        <v>22</v>
      </c>
    </row>
    <row r="9" spans="1:13" ht="16.5" thickBot="1">
      <c r="A9" s="91"/>
      <c r="B9" s="92"/>
      <c r="D9" s="93" t="s">
        <v>29</v>
      </c>
      <c r="E9" s="94">
        <f>B12/E7</f>
        <v>0</v>
      </c>
      <c r="F9" s="94">
        <f>B12/F7</f>
        <v>0</v>
      </c>
      <c r="G9" s="155" t="s">
        <v>30</v>
      </c>
      <c r="H9" s="156"/>
      <c r="I9" s="156"/>
      <c r="J9" s="95">
        <f>IF(A10="Das Honorar muss höher sein als das vom ARF/FDS empfohlene Mindestwochenhonorar.",F9,E9)</f>
        <v>0</v>
      </c>
      <c r="K9" s="96" t="s">
        <v>25</v>
      </c>
      <c r="L9" s="97"/>
      <c r="M9" s="97"/>
    </row>
    <row r="10" spans="1:13" ht="29.1" customHeight="1">
      <c r="A10" s="98" t="str">
        <f>IF(OR(B7="Ja",B8="Ja",B9="Ja"),"Das Honorar muss höher sein als das vom ARF/FDS empfohlene Mindestwochenhonorar.",IF(OR(B7="Nein",B8="Nein",B9="Nein"),"Das vom ARF/FDS empfohlene Mindestwochenhonorar ist angemessen.",""))</f>
        <v/>
      </c>
      <c r="B10" s="99"/>
      <c r="C10" s="100"/>
      <c r="D10" s="154" t="s">
        <v>43</v>
      </c>
      <c r="E10" s="154"/>
      <c r="F10" s="154"/>
      <c r="G10" s="154"/>
      <c r="H10" s="154"/>
      <c r="I10" s="154"/>
      <c r="J10" s="154"/>
    </row>
    <row r="11" spans="1:13" ht="30.6" customHeight="1">
      <c r="A11" s="100"/>
      <c r="B11" s="101"/>
      <c r="C11" s="100"/>
      <c r="D11" s="153" t="s">
        <v>55</v>
      </c>
      <c r="E11" s="153"/>
      <c r="F11" s="153"/>
      <c r="G11" s="153"/>
      <c r="H11" s="153"/>
      <c r="I11" s="153"/>
      <c r="J11" s="153"/>
    </row>
    <row r="12" spans="1:13">
      <c r="A12" s="102" t="s">
        <v>45</v>
      </c>
      <c r="B12" s="119"/>
      <c r="D12" s="103" t="s">
        <v>54</v>
      </c>
    </row>
    <row r="13" spans="1:13" ht="31.5" customHeight="1">
      <c r="A13" s="104"/>
      <c r="D13" s="153" t="s">
        <v>53</v>
      </c>
      <c r="E13" s="153"/>
      <c r="F13" s="153"/>
      <c r="G13" s="153"/>
      <c r="H13" s="153"/>
      <c r="I13" s="153"/>
    </row>
    <row r="14" spans="1:13" ht="15.75" thickBot="1">
      <c r="E14" s="78"/>
      <c r="F14" s="78"/>
      <c r="G14" s="78"/>
      <c r="H14" s="78"/>
      <c r="I14" s="78"/>
    </row>
    <row r="15" spans="1:13">
      <c r="A15" s="105" t="s">
        <v>1</v>
      </c>
      <c r="B15" s="106"/>
      <c r="E15" s="78"/>
      <c r="F15" s="78"/>
      <c r="G15" s="78"/>
      <c r="H15" s="78"/>
      <c r="I15" s="78"/>
    </row>
    <row r="16" spans="1:13">
      <c r="A16" s="107" t="s">
        <v>31</v>
      </c>
      <c r="E16" s="78"/>
      <c r="F16" s="78"/>
      <c r="G16" s="78"/>
      <c r="H16" s="78"/>
      <c r="I16" s="78"/>
    </row>
    <row r="17" spans="1:9">
      <c r="A17" s="108" t="s">
        <v>32</v>
      </c>
      <c r="D17" s="53"/>
      <c r="G17" s="109"/>
    </row>
    <row r="18" spans="1:9" ht="21" customHeight="1">
      <c r="A18" s="110" t="s">
        <v>33</v>
      </c>
      <c r="D18" s="39" t="s">
        <v>57</v>
      </c>
      <c r="E18" s="140" t="s">
        <v>91</v>
      </c>
      <c r="F18" s="141"/>
      <c r="G18" s="142" t="s">
        <v>61</v>
      </c>
      <c r="H18" s="144" t="s">
        <v>62</v>
      </c>
      <c r="I18" s="145"/>
    </row>
    <row r="19" spans="1:9" ht="15.75" thickBot="1">
      <c r="A19" s="111" t="s">
        <v>34</v>
      </c>
      <c r="D19" s="40"/>
      <c r="E19" s="41" t="s">
        <v>59</v>
      </c>
      <c r="F19" s="42" t="s">
        <v>60</v>
      </c>
      <c r="G19" s="143"/>
      <c r="H19" s="146"/>
      <c r="I19" s="147"/>
    </row>
    <row r="20" spans="1:9" ht="15.75" thickBot="1">
      <c r="D20" s="43"/>
      <c r="E20" s="44"/>
      <c r="F20" s="45"/>
      <c r="G20" s="143"/>
      <c r="H20" s="148"/>
      <c r="I20" s="147"/>
    </row>
    <row r="21" spans="1:9" ht="41.45" customHeight="1">
      <c r="D21" s="149" t="s">
        <v>63</v>
      </c>
      <c r="E21" s="46" t="s">
        <v>92</v>
      </c>
      <c r="F21" s="47" t="s">
        <v>93</v>
      </c>
      <c r="G21" s="48" t="s">
        <v>94</v>
      </c>
      <c r="H21" s="157" t="s">
        <v>71</v>
      </c>
      <c r="I21" s="158"/>
    </row>
    <row r="22" spans="1:9" ht="41.45" customHeight="1" thickBot="1">
      <c r="D22" s="150"/>
      <c r="E22" s="49" t="s">
        <v>98</v>
      </c>
      <c r="F22" s="50" t="s">
        <v>95</v>
      </c>
      <c r="G22" s="51" t="s">
        <v>96</v>
      </c>
      <c r="H22" s="159" t="s">
        <v>31</v>
      </c>
      <c r="I22" s="160"/>
    </row>
    <row r="23" spans="1:9" ht="15.75" thickBot="1">
      <c r="D23" s="52"/>
    </row>
    <row r="24" spans="1:9" ht="41.45" customHeight="1">
      <c r="D24" s="149" t="s">
        <v>64</v>
      </c>
      <c r="E24" s="46" t="s">
        <v>92</v>
      </c>
      <c r="F24" s="47" t="s">
        <v>97</v>
      </c>
      <c r="G24" s="48" t="s">
        <v>94</v>
      </c>
      <c r="H24" s="157" t="s">
        <v>71</v>
      </c>
      <c r="I24" s="158"/>
    </row>
    <row r="25" spans="1:9" ht="41.45" customHeight="1">
      <c r="D25" s="161"/>
      <c r="E25" s="54" t="s">
        <v>98</v>
      </c>
      <c r="F25" s="54" t="s">
        <v>95</v>
      </c>
      <c r="G25" s="162" t="s">
        <v>99</v>
      </c>
      <c r="H25" s="164" t="s">
        <v>72</v>
      </c>
      <c r="I25" s="165"/>
    </row>
    <row r="26" spans="1:9" ht="41.45" customHeight="1">
      <c r="D26" s="161"/>
      <c r="E26" s="54" t="s">
        <v>100</v>
      </c>
      <c r="F26" s="54" t="s">
        <v>101</v>
      </c>
      <c r="G26" s="163"/>
      <c r="H26" s="166"/>
      <c r="I26" s="167"/>
    </row>
    <row r="27" spans="1:9" ht="41.45" customHeight="1" thickBot="1">
      <c r="D27" s="161"/>
      <c r="E27" s="50" t="s">
        <v>102</v>
      </c>
      <c r="F27" s="50" t="s">
        <v>103</v>
      </c>
      <c r="G27" s="55" t="s">
        <v>110</v>
      </c>
      <c r="H27" s="168" t="s">
        <v>31</v>
      </c>
      <c r="I27" s="169"/>
    </row>
    <row r="28" spans="1:9" ht="15.75" thickBot="1">
      <c r="D28" s="56"/>
      <c r="G28" s="45"/>
      <c r="H28" s="45"/>
      <c r="I28" s="45"/>
    </row>
    <row r="29" spans="1:9" ht="41.45" customHeight="1">
      <c r="D29" s="149" t="s">
        <v>65</v>
      </c>
      <c r="E29" s="57" t="s">
        <v>104</v>
      </c>
      <c r="F29" s="46" t="s">
        <v>105</v>
      </c>
      <c r="G29" s="48" t="s">
        <v>106</v>
      </c>
      <c r="H29" s="170" t="s">
        <v>71</v>
      </c>
      <c r="I29" s="171"/>
    </row>
    <row r="30" spans="1:9" ht="41.45" customHeight="1">
      <c r="D30" s="161"/>
      <c r="E30" s="58" t="s">
        <v>102</v>
      </c>
      <c r="F30" s="54" t="s">
        <v>103</v>
      </c>
      <c r="G30" s="162" t="s">
        <v>107</v>
      </c>
      <c r="H30" s="164" t="s">
        <v>72</v>
      </c>
      <c r="I30" s="165"/>
    </row>
    <row r="31" spans="1:9" ht="41.45" customHeight="1">
      <c r="D31" s="161"/>
      <c r="E31" s="59" t="s">
        <v>111</v>
      </c>
      <c r="F31" s="60" t="s">
        <v>108</v>
      </c>
      <c r="G31" s="172"/>
      <c r="H31" s="173"/>
      <c r="I31" s="174"/>
    </row>
    <row r="32" spans="1:9" ht="41.45" customHeight="1" thickBot="1">
      <c r="D32" s="150"/>
      <c r="E32" s="50" t="s">
        <v>112</v>
      </c>
      <c r="F32" s="50" t="s">
        <v>109</v>
      </c>
      <c r="G32" s="55" t="s">
        <v>113</v>
      </c>
      <c r="H32" s="168" t="s">
        <v>31</v>
      </c>
      <c r="I32" s="169"/>
    </row>
    <row r="33" spans="1:7">
      <c r="D33" s="53"/>
      <c r="G33" s="112"/>
    </row>
    <row r="34" spans="1:7">
      <c r="D34" s="53"/>
    </row>
    <row r="37" spans="1:7">
      <c r="A37" s="113"/>
    </row>
    <row r="38" spans="1:7" ht="15.75">
      <c r="A38" s="114"/>
    </row>
    <row r="39" spans="1:7">
      <c r="A39" s="115"/>
    </row>
    <row r="40" spans="1:7">
      <c r="A40" s="113"/>
    </row>
    <row r="41" spans="1:7">
      <c r="A41" s="115"/>
    </row>
    <row r="42" spans="1:7" ht="15.75">
      <c r="A42" s="116"/>
    </row>
    <row r="43" spans="1:7">
      <c r="A43" s="115"/>
    </row>
    <row r="44" spans="1:7" ht="15.75">
      <c r="A44" s="114"/>
    </row>
    <row r="45" spans="1:7">
      <c r="A45" s="115"/>
    </row>
    <row r="46" spans="1:7">
      <c r="A46" s="115"/>
    </row>
  </sheetData>
  <sheetProtection sheet="1" objects="1" scenarios="1" selectLockedCells="1"/>
  <dataConsolidate/>
  <mergeCells count="21">
    <mergeCell ref="D29:D32"/>
    <mergeCell ref="H29:I29"/>
    <mergeCell ref="G30:G31"/>
    <mergeCell ref="H30:I31"/>
    <mergeCell ref="H32:I32"/>
    <mergeCell ref="D24:D27"/>
    <mergeCell ref="H24:I24"/>
    <mergeCell ref="G25:G26"/>
    <mergeCell ref="H25:I26"/>
    <mergeCell ref="H27:I27"/>
    <mergeCell ref="E18:F18"/>
    <mergeCell ref="G18:G20"/>
    <mergeCell ref="H18:I20"/>
    <mergeCell ref="D21:D22"/>
    <mergeCell ref="E5:F5"/>
    <mergeCell ref="D13:I13"/>
    <mergeCell ref="D10:J10"/>
    <mergeCell ref="D11:J11"/>
    <mergeCell ref="G9:I9"/>
    <mergeCell ref="H21:I21"/>
    <mergeCell ref="H22:I22"/>
  </mergeCells>
  <conditionalFormatting sqref="B12">
    <cfRule type="expression" dxfId="19" priority="92">
      <formula>AND($B$4="wenig aufwändig",$J$9&lt;18,$B$12&gt;0)</formula>
    </cfRule>
    <cfRule type="expression" dxfId="18" priority="93" stopIfTrue="1">
      <formula>AND($B$4="wenig aufwändig",$B$12&gt;7.9,$J$9&lt;18,$B$12&gt;0)</formula>
    </cfRule>
    <cfRule type="expression" dxfId="17" priority="94">
      <formula>AND($B$4="wenig aufwändig",$J$9&gt;17.9,$B$12&gt;0)</formula>
    </cfRule>
    <cfRule type="expression" dxfId="16" priority="95">
      <formula>AND($B$4="mittelaufwändig",$J$9&lt;18,$B$12&gt;0)</formula>
    </cfRule>
    <cfRule type="expression" dxfId="15" priority="96">
      <formula>AND($B$4="mittelaufwändig",$J$9&gt;17.9,$J$9&lt;37.2,$B$12&gt;0)</formula>
    </cfRule>
    <cfRule type="expression" dxfId="14" priority="97">
      <formula>AND($B$4="mittelaufwändig",$J$9&gt;37.1,$B$12&gt;0)</formula>
    </cfRule>
    <cfRule type="expression" dxfId="13" priority="98">
      <formula>AND($B$4="sehr aufwändig",$J$9&lt;37.29,$B$12&gt;0)</formula>
    </cfRule>
    <cfRule type="expression" dxfId="12" priority="99">
      <formula>AND($B$4="sehr aufwändig",$J$9&gt;37.29,$J$9&lt;67.1,$B$12&gt;0)</formula>
    </cfRule>
    <cfRule type="expression" dxfId="11" priority="100">
      <formula>0</formula>
    </cfRule>
    <cfRule type="expression" dxfId="10" priority="101">
      <formula>AND($B$4="sehr aufwändig",$J$9&gt;67.1,$B$12&gt;0)</formula>
    </cfRule>
  </conditionalFormatting>
  <dataValidations count="4">
    <dataValidation type="list" allowBlank="1" showInputMessage="1" showErrorMessage="1" promptTitle="Gering/Mittel-aufwendig/Aufwändi" sqref="B5:C5" xr:uid="{8518E2CD-6DEB-44D0-8E29-F3475E387C19}">
      <formula1>$G$10:$G$12</formula1>
    </dataValidation>
    <dataValidation type="list" allowBlank="1" showInputMessage="1" showErrorMessage="1" sqref="B9:C9" xr:uid="{24618801-FE69-445D-BF1D-2848FA4ECCE0}">
      <formula1>"Ja,Nein, "</formula1>
    </dataValidation>
    <dataValidation type="list" allowBlank="1" showInputMessage="1" showErrorMessage="1" promptTitle="Gering/Mittel-aufwendig/Aufwändi" sqref="B4:C4" xr:uid="{655CB55A-9C3B-45DD-B25F-DE532FC78D67}">
      <formula1>"wenig aufwändig,mittelaufwändig,sehr aufwändig"</formula1>
    </dataValidation>
    <dataValidation type="list" allowBlank="1" showInputMessage="1" showErrorMessage="1" sqref="B7:C8" xr:uid="{2846AAD1-1C01-4C71-9B4A-955BF1B387A8}">
      <formula1>"Ja,Nein"</formula1>
    </dataValidation>
  </dataValidations>
  <pageMargins left="0.7" right="0.7" top="0.78740157499999996" bottom="0.78740157499999996" header="0.3" footer="0.3"/>
  <pageSetup paperSize="9" scale="51" fitToWidth="0" orientation="landscape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8679-35E2-4F1D-91CA-98BD25372427}">
  <dimension ref="A1:M45"/>
  <sheetViews>
    <sheetView zoomScale="80" zoomScaleNormal="80" workbookViewId="0">
      <selection activeCell="B1" sqref="B1"/>
    </sheetView>
  </sheetViews>
  <sheetFormatPr baseColWidth="10" defaultColWidth="11.42578125" defaultRowHeight="15"/>
  <cols>
    <col min="1" max="1" width="67.42578125" style="53" customWidth="1"/>
    <col min="2" max="2" width="19.7109375" style="53" customWidth="1"/>
    <col min="3" max="3" width="2.5703125" style="53" customWidth="1"/>
    <col min="4" max="4" width="29.28515625" style="53" customWidth="1"/>
    <col min="5" max="5" width="24.7109375" style="53" customWidth="1"/>
    <col min="6" max="6" width="22.85546875" style="53" bestFit="1" customWidth="1"/>
    <col min="7" max="7" width="17.140625" style="53" bestFit="1" customWidth="1"/>
    <col min="8" max="8" width="17.85546875" style="53" customWidth="1"/>
    <col min="9" max="9" width="18.42578125" style="53" customWidth="1"/>
    <col min="10" max="10" width="6.5703125" style="53" customWidth="1"/>
    <col min="11" max="11" width="11.42578125" style="53"/>
    <col min="12" max="12" width="6.28515625" style="53" customWidth="1"/>
    <col min="13" max="13" width="11.42578125" style="53"/>
    <col min="14" max="14" width="13.140625" style="53" customWidth="1"/>
    <col min="15" max="15" width="19.42578125" style="53" customWidth="1"/>
    <col min="16" max="16384" width="11.42578125" style="53"/>
  </cols>
  <sheetData>
    <row r="1" spans="1:13" ht="19.5" thickBot="1">
      <c r="A1" s="120"/>
      <c r="B1" s="123" t="s">
        <v>49</v>
      </c>
    </row>
    <row r="2" spans="1:13">
      <c r="B2" s="77"/>
    </row>
    <row r="3" spans="1:13">
      <c r="A3" s="79" t="s">
        <v>35</v>
      </c>
      <c r="B3" s="80"/>
    </row>
    <row r="4" spans="1:13" ht="30">
      <c r="A4" s="81" t="s">
        <v>40</v>
      </c>
      <c r="B4" s="118"/>
    </row>
    <row r="5" spans="1:13">
      <c r="B5" s="80"/>
      <c r="D5" s="83"/>
      <c r="E5" s="151" t="s">
        <v>48</v>
      </c>
      <c r="F5" s="152"/>
    </row>
    <row r="6" spans="1:13">
      <c r="A6" s="84" t="s">
        <v>36</v>
      </c>
      <c r="B6" s="85" t="s">
        <v>6</v>
      </c>
      <c r="D6" s="83"/>
      <c r="E6" s="40" t="s">
        <v>19</v>
      </c>
      <c r="F6" s="40" t="s">
        <v>20</v>
      </c>
    </row>
    <row r="7" spans="1:13">
      <c r="A7" s="86" t="s">
        <v>15</v>
      </c>
      <c r="B7" s="118"/>
      <c r="D7" s="87"/>
      <c r="E7" s="88">
        <v>2000</v>
      </c>
      <c r="F7" s="88">
        <v>2500</v>
      </c>
    </row>
    <row r="8" spans="1:13" ht="15.75" thickBot="1">
      <c r="A8" s="86" t="s">
        <v>16</v>
      </c>
      <c r="B8" s="36"/>
      <c r="D8" s="89"/>
      <c r="E8" s="90" t="s">
        <v>22</v>
      </c>
      <c r="F8" s="90" t="s">
        <v>22</v>
      </c>
    </row>
    <row r="9" spans="1:13" ht="16.5" thickBot="1">
      <c r="A9" s="86" t="s">
        <v>37</v>
      </c>
      <c r="B9" s="118"/>
      <c r="D9" s="93" t="s">
        <v>38</v>
      </c>
      <c r="E9" s="94">
        <f>B12/E7</f>
        <v>0</v>
      </c>
      <c r="F9" s="94">
        <f>B12/F7</f>
        <v>0</v>
      </c>
      <c r="G9" s="155" t="s">
        <v>39</v>
      </c>
      <c r="H9" s="156"/>
      <c r="I9" s="156"/>
      <c r="J9" s="95">
        <f>IF(A10="Der Lohn muss höher sein als der vom ARF/FDS empfohlene Mindestwochenlohn.",F9,E9)</f>
        <v>0</v>
      </c>
      <c r="K9" s="96" t="s">
        <v>25</v>
      </c>
      <c r="L9" s="121"/>
      <c r="M9" s="121"/>
    </row>
    <row r="10" spans="1:13" ht="35.1" customHeight="1">
      <c r="A10" s="146" t="str">
        <f>IF(OR(B7="Ja",B8="Ja",B9="Ja"),"Der Lohn muss höher sein als der vom ARF/FDS empfohlene Mindestwochenlohn.",IF(OR(B7="Nein",B8="Nein",B9="Nein"),"Der vom ARF/FDS empfohlene Mindestwochenlohn ist angemessen.",""))</f>
        <v/>
      </c>
      <c r="B10" s="177"/>
      <c r="C10" s="100"/>
      <c r="D10" s="175" t="s">
        <v>46</v>
      </c>
      <c r="E10" s="175"/>
      <c r="F10" s="175"/>
      <c r="G10" s="175"/>
      <c r="H10" s="175"/>
      <c r="I10" s="175"/>
    </row>
    <row r="11" spans="1:13" ht="32.25" customHeight="1">
      <c r="A11" s="100"/>
      <c r="B11" s="101"/>
      <c r="C11" s="100"/>
      <c r="D11" s="176" t="s">
        <v>52</v>
      </c>
      <c r="E11" s="176"/>
      <c r="F11" s="176"/>
      <c r="G11" s="176"/>
      <c r="H11" s="176"/>
      <c r="I11" s="176"/>
    </row>
    <row r="12" spans="1:13" ht="29.25" customHeight="1">
      <c r="A12" s="122" t="s">
        <v>44</v>
      </c>
      <c r="B12" s="119"/>
      <c r="D12" s="176" t="s">
        <v>50</v>
      </c>
      <c r="E12" s="176"/>
      <c r="F12" s="176"/>
      <c r="G12" s="176"/>
      <c r="H12" s="176"/>
      <c r="I12" s="176"/>
    </row>
    <row r="13" spans="1:13" ht="33.950000000000003" customHeight="1">
      <c r="A13" s="104"/>
      <c r="D13" s="176" t="s">
        <v>51</v>
      </c>
      <c r="E13" s="176"/>
      <c r="F13" s="176"/>
      <c r="G13" s="176"/>
      <c r="H13" s="176"/>
      <c r="I13" s="176"/>
    </row>
    <row r="14" spans="1:13" ht="15.75" thickBot="1">
      <c r="D14" s="78"/>
      <c r="E14" s="78"/>
      <c r="F14" s="78"/>
      <c r="G14" s="78"/>
      <c r="H14" s="78"/>
      <c r="I14" s="78"/>
    </row>
    <row r="15" spans="1:13" ht="14.45" customHeight="1">
      <c r="A15" s="105" t="s">
        <v>1</v>
      </c>
      <c r="D15" s="78"/>
      <c r="E15" s="78"/>
      <c r="F15" s="78"/>
      <c r="G15" s="78"/>
      <c r="H15" s="78"/>
      <c r="I15" s="78"/>
    </row>
    <row r="16" spans="1:13">
      <c r="A16" s="107" t="s">
        <v>31</v>
      </c>
      <c r="D16" s="78"/>
      <c r="E16" s="78"/>
      <c r="F16" s="78"/>
      <c r="G16" s="78"/>
      <c r="H16" s="78"/>
      <c r="I16" s="78"/>
    </row>
    <row r="17" spans="1:9">
      <c r="A17" s="108" t="s">
        <v>32</v>
      </c>
      <c r="D17" s="78"/>
      <c r="E17" s="78"/>
      <c r="F17" s="78"/>
      <c r="G17" s="78"/>
      <c r="H17" s="78"/>
      <c r="I17" s="78"/>
    </row>
    <row r="18" spans="1:9" ht="27.75" customHeight="1">
      <c r="A18" s="110" t="s">
        <v>33</v>
      </c>
      <c r="D18" s="39" t="s">
        <v>57</v>
      </c>
      <c r="E18" s="140" t="s">
        <v>58</v>
      </c>
      <c r="F18" s="141"/>
      <c r="G18" s="142" t="s">
        <v>61</v>
      </c>
      <c r="H18" s="144" t="s">
        <v>62</v>
      </c>
      <c r="I18" s="145"/>
    </row>
    <row r="19" spans="1:9" ht="30" customHeight="1" thickBot="1">
      <c r="A19" s="111" t="s">
        <v>34</v>
      </c>
      <c r="D19" s="40"/>
      <c r="E19" s="41" t="s">
        <v>59</v>
      </c>
      <c r="F19" s="42" t="s">
        <v>60</v>
      </c>
      <c r="G19" s="143"/>
      <c r="H19" s="146"/>
      <c r="I19" s="147"/>
    </row>
    <row r="20" spans="1:9" ht="21.75" customHeight="1" thickBot="1">
      <c r="D20" s="43"/>
      <c r="E20" s="44"/>
      <c r="F20" s="45"/>
      <c r="G20" s="143"/>
      <c r="H20" s="148"/>
      <c r="I20" s="147"/>
    </row>
    <row r="21" spans="1:9" ht="43.5" customHeight="1">
      <c r="D21" s="149" t="s">
        <v>63</v>
      </c>
      <c r="E21" s="46" t="s">
        <v>66</v>
      </c>
      <c r="F21" s="47" t="s">
        <v>67</v>
      </c>
      <c r="G21" s="48" t="s">
        <v>70</v>
      </c>
      <c r="H21" s="157" t="s">
        <v>71</v>
      </c>
      <c r="I21" s="158"/>
    </row>
    <row r="22" spans="1:9" ht="45.75" thickBot="1">
      <c r="D22" s="150"/>
      <c r="E22" s="49" t="s">
        <v>68</v>
      </c>
      <c r="F22" s="50" t="s">
        <v>69</v>
      </c>
      <c r="G22" s="51" t="s">
        <v>90</v>
      </c>
      <c r="H22" s="159" t="s">
        <v>31</v>
      </c>
      <c r="I22" s="160"/>
    </row>
    <row r="23" spans="1:9" ht="15.75" thickBot="1">
      <c r="D23" s="52"/>
    </row>
    <row r="24" spans="1:9" ht="44.1" customHeight="1">
      <c r="D24" s="149" t="s">
        <v>64</v>
      </c>
      <c r="E24" s="61" t="s">
        <v>66</v>
      </c>
      <c r="F24" s="62" t="s">
        <v>73</v>
      </c>
      <c r="G24" s="63" t="s">
        <v>88</v>
      </c>
      <c r="H24" s="157" t="s">
        <v>71</v>
      </c>
      <c r="I24" s="158"/>
    </row>
    <row r="25" spans="1:9" ht="45.95" customHeight="1">
      <c r="D25" s="161"/>
      <c r="E25" s="64" t="s">
        <v>68</v>
      </c>
      <c r="F25" s="64" t="s">
        <v>69</v>
      </c>
      <c r="G25" s="178" t="s">
        <v>84</v>
      </c>
      <c r="H25" s="164" t="s">
        <v>72</v>
      </c>
      <c r="I25" s="165"/>
    </row>
    <row r="26" spans="1:9" ht="45.95" customHeight="1">
      <c r="D26" s="161"/>
      <c r="E26" s="64" t="s">
        <v>74</v>
      </c>
      <c r="F26" s="64" t="s">
        <v>75</v>
      </c>
      <c r="G26" s="163"/>
      <c r="H26" s="166"/>
      <c r="I26" s="167"/>
    </row>
    <row r="27" spans="1:9" ht="45.75" thickBot="1">
      <c r="D27" s="161"/>
      <c r="E27" s="65" t="s">
        <v>76</v>
      </c>
      <c r="F27" s="65" t="s">
        <v>77</v>
      </c>
      <c r="G27" s="66" t="s">
        <v>85</v>
      </c>
      <c r="H27" s="168" t="s">
        <v>31</v>
      </c>
      <c r="I27" s="169"/>
    </row>
    <row r="28" spans="1:9" ht="15.75" thickBot="1">
      <c r="D28" s="56"/>
      <c r="G28" s="45"/>
      <c r="H28" s="45"/>
      <c r="I28" s="45"/>
    </row>
    <row r="29" spans="1:9" ht="44.1" customHeight="1">
      <c r="D29" s="149" t="s">
        <v>65</v>
      </c>
      <c r="E29" s="67" t="s">
        <v>78</v>
      </c>
      <c r="F29" s="61" t="s">
        <v>79</v>
      </c>
      <c r="G29" s="63" t="s">
        <v>87</v>
      </c>
      <c r="H29" s="170" t="s">
        <v>71</v>
      </c>
      <c r="I29" s="171"/>
    </row>
    <row r="30" spans="1:9" ht="40.5" customHeight="1">
      <c r="D30" s="161"/>
      <c r="E30" s="68" t="s">
        <v>76</v>
      </c>
      <c r="F30" s="64" t="s">
        <v>77</v>
      </c>
      <c r="G30" s="178" t="s">
        <v>89</v>
      </c>
      <c r="H30" s="164" t="s">
        <v>72</v>
      </c>
      <c r="I30" s="165"/>
    </row>
    <row r="31" spans="1:9" ht="40.5" customHeight="1">
      <c r="D31" s="161"/>
      <c r="E31" s="69" t="s">
        <v>80</v>
      </c>
      <c r="F31" s="70" t="s">
        <v>81</v>
      </c>
      <c r="G31" s="172"/>
      <c r="H31" s="173"/>
      <c r="I31" s="174"/>
    </row>
    <row r="32" spans="1:9" ht="44.1" customHeight="1" thickBot="1">
      <c r="D32" s="150"/>
      <c r="E32" s="65" t="s">
        <v>82</v>
      </c>
      <c r="F32" s="65" t="s">
        <v>83</v>
      </c>
      <c r="G32" s="66" t="s">
        <v>86</v>
      </c>
      <c r="H32" s="168" t="s">
        <v>31</v>
      </c>
      <c r="I32" s="169"/>
    </row>
    <row r="33" spans="1:8">
      <c r="H33" s="109"/>
    </row>
    <row r="34" spans="1:8" ht="80.25" customHeight="1">
      <c r="H34" s="112"/>
    </row>
    <row r="35" spans="1:8" ht="99.75" customHeight="1"/>
    <row r="36" spans="1:8" ht="93.75" customHeight="1">
      <c r="A36" s="113"/>
      <c r="D36" s="100"/>
    </row>
    <row r="37" spans="1:8" ht="15.75">
      <c r="A37" s="114"/>
    </row>
    <row r="38" spans="1:8">
      <c r="A38" s="115"/>
    </row>
    <row r="39" spans="1:8">
      <c r="A39" s="113"/>
    </row>
    <row r="40" spans="1:8">
      <c r="A40" s="115"/>
    </row>
    <row r="41" spans="1:8" ht="15.75">
      <c r="A41" s="116"/>
    </row>
    <row r="42" spans="1:8">
      <c r="A42" s="115"/>
    </row>
    <row r="43" spans="1:8" ht="15.75">
      <c r="A43" s="114"/>
    </row>
    <row r="44" spans="1:8">
      <c r="A44" s="115"/>
    </row>
    <row r="45" spans="1:8">
      <c r="A45" s="115"/>
    </row>
  </sheetData>
  <sheetProtection sheet="1" objects="1" scenarios="1" selectLockedCells="1"/>
  <dataConsolidate/>
  <mergeCells count="23">
    <mergeCell ref="A10:B10"/>
    <mergeCell ref="H29:I29"/>
    <mergeCell ref="D24:D27"/>
    <mergeCell ref="G25:G26"/>
    <mergeCell ref="H25:I26"/>
    <mergeCell ref="H27:I27"/>
    <mergeCell ref="D29:D32"/>
    <mergeCell ref="G30:G31"/>
    <mergeCell ref="H30:I31"/>
    <mergeCell ref="H32:I32"/>
    <mergeCell ref="H21:I21"/>
    <mergeCell ref="H24:I24"/>
    <mergeCell ref="E18:F18"/>
    <mergeCell ref="G18:G20"/>
    <mergeCell ref="H18:I20"/>
    <mergeCell ref="D21:D22"/>
    <mergeCell ref="H22:I22"/>
    <mergeCell ref="E5:F5"/>
    <mergeCell ref="D10:I10"/>
    <mergeCell ref="D11:I11"/>
    <mergeCell ref="D13:I13"/>
    <mergeCell ref="D12:I12"/>
    <mergeCell ref="G9:I9"/>
  </mergeCells>
  <conditionalFormatting sqref="B12">
    <cfRule type="expression" dxfId="9" priority="102">
      <formula>AND($B$4="wenig aufwändig",$J$9&lt;42.8,$B$12&gt;0)</formula>
    </cfRule>
    <cfRule type="expression" dxfId="8" priority="103" stopIfTrue="1">
      <formula>AND($B$4="wenig aufwändig",$B$12&gt;7.9,$J$9&lt;18,$B$12&gt;0)</formula>
    </cfRule>
    <cfRule type="expression" dxfId="7" priority="104">
      <formula>AND($B$4="wenig aufwändig",$J$9&gt;42.7,$B$12&gt;0)</formula>
    </cfRule>
    <cfRule type="expression" dxfId="6" priority="105">
      <formula>AND($B$4="mittelaufwändig",$J$9&lt;42.8,$B$12&gt;0)</formula>
    </cfRule>
    <cfRule type="expression" dxfId="5" priority="106">
      <formula>AND($B$4="mittelaufwändig",$J$9&gt;42.7,$J$9&lt;55.8,$B$12&gt;0)</formula>
    </cfRule>
    <cfRule type="expression" dxfId="4" priority="107">
      <formula>AND($B$4="mittelaufwändig",$J$9&gt;55.7,$B$12&gt;0)</formula>
    </cfRule>
    <cfRule type="expression" dxfId="3" priority="108">
      <formula>AND($B$4="sehr aufwändig",$J$9&lt;55.8,$B$12&gt;0)</formula>
    </cfRule>
    <cfRule type="expression" dxfId="2" priority="109">
      <formula>AND($B$4="sehr aufwändig",$J$9&gt;55.7,$J$9&lt;98.1,$B$12&gt;0)</formula>
    </cfRule>
    <cfRule type="expression" dxfId="1" priority="110">
      <formula>0</formula>
    </cfRule>
    <cfRule type="expression" dxfId="0" priority="111">
      <formula>AND($B$4="sehr aufwändig",$J$9&gt;98,$B$12&gt;0)</formula>
    </cfRule>
  </conditionalFormatting>
  <dataValidations count="3">
    <dataValidation type="list" allowBlank="1" showInputMessage="1" showErrorMessage="1" promptTitle="Gering/Mittel-aufwendig/Aufwändi" sqref="B4:C4" xr:uid="{B943821A-AEDF-4D6E-9EDA-7424D59D55B4}">
      <formula1>"wenig aufwändig,mittelaufwändig,sehr aufwändig"</formula1>
    </dataValidation>
    <dataValidation type="list" allowBlank="1" showInputMessage="1" showErrorMessage="1" sqref="B7:C9" xr:uid="{E4FEA91A-7B86-4C39-BE21-11904621BD0B}">
      <formula1>"Ja,Nein"</formula1>
    </dataValidation>
    <dataValidation type="list" allowBlank="1" showInputMessage="1" showErrorMessage="1" promptTitle="Gering/Mittel-aufwendig/Aufwändi" sqref="B5:C5" xr:uid="{7B187BE6-A7B8-4DCC-BC11-B3699562B398}">
      <formula1>$D$11:$D$13</formula1>
    </dataValidation>
  </dataValidations>
  <pageMargins left="0.7" right="0.7" top="0.78740157499999996" bottom="0.78740157499999996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Spielfilm Drehbuch</vt:lpstr>
      <vt:lpstr>Spielfilm Regie</vt:lpstr>
      <vt:lpstr>Dokumentarfilm Drehvorlage</vt:lpstr>
      <vt:lpstr>Dokumentarfilm Regie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HN</cp:lastModifiedBy>
  <cp:revision/>
  <dcterms:created xsi:type="dcterms:W3CDTF">2025-11-03T15:33:15Z</dcterms:created>
  <dcterms:modified xsi:type="dcterms:W3CDTF">2026-04-30T08:02:04Z</dcterms:modified>
  <cp:category/>
  <cp:contentStatus/>
</cp:coreProperties>
</file>